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a-Virtual\Desktop\"/>
    </mc:Choice>
  </mc:AlternateContent>
  <xr:revisionPtr revIDLastSave="0" documentId="13_ncr:1_{2742C7C4-0D95-45F5-B64C-E4D08151F8F5}" xr6:coauthVersionLast="37" xr6:coauthVersionMax="37" xr10:uidLastSave="{00000000-0000-0000-0000-000000000000}"/>
  <bookViews>
    <workbookView xWindow="0" yWindow="0" windowWidth="16392" windowHeight="7248" activeTab="2" xr2:uid="{FF6D4AA5-042A-43B4-B86F-9FD3449220BF}"/>
  </bookViews>
  <sheets>
    <sheet name="C1" sheetId="1" r:id="rId1"/>
    <sheet name="C2" sheetId="2" r:id="rId2"/>
    <sheet name="C3" sheetId="3" r:id="rId3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3" l="1"/>
  <c r="T11" i="3" s="1"/>
  <c r="T7" i="3"/>
  <c r="S6" i="3"/>
  <c r="S10" i="3" s="1"/>
  <c r="E6" i="3"/>
  <c r="G6" i="3" s="1"/>
  <c r="H6" i="3" s="1"/>
  <c r="E5" i="3"/>
  <c r="G5" i="3" s="1"/>
  <c r="H5" i="3" s="1"/>
  <c r="E4" i="3"/>
  <c r="G4" i="3" s="1"/>
  <c r="H4" i="3" s="1"/>
  <c r="E3" i="3"/>
  <c r="G3" i="3" s="1"/>
  <c r="H3" i="3" s="1"/>
  <c r="J6" i="3"/>
  <c r="N6" i="3" s="1"/>
  <c r="J5" i="3"/>
  <c r="N5" i="3" s="1"/>
  <c r="O5" i="3" s="1"/>
  <c r="T5" i="3" s="1"/>
  <c r="J4" i="3"/>
  <c r="J3" i="3"/>
  <c r="M3" i="3" s="1"/>
  <c r="N3" i="3" s="1"/>
  <c r="C3" i="3"/>
  <c r="K4" i="3" s="1"/>
  <c r="K7" i="3" s="1"/>
  <c r="C5" i="3"/>
  <c r="K6" i="3" s="1"/>
  <c r="C4" i="3"/>
  <c r="K5" i="3" s="1"/>
  <c r="M5" i="3" s="1"/>
  <c r="AF18" i="2"/>
  <c r="Z15" i="2"/>
  <c r="Z16" i="2" s="1"/>
  <c r="AA14" i="2"/>
  <c r="AA16" i="2" s="1"/>
  <c r="Z9" i="2"/>
  <c r="R16" i="2"/>
  <c r="R15" i="2"/>
  <c r="R14" i="2"/>
  <c r="R13" i="2"/>
  <c r="R12" i="2"/>
  <c r="R11" i="2"/>
  <c r="R10" i="2"/>
  <c r="R9" i="2"/>
  <c r="R8" i="2"/>
  <c r="R7" i="2"/>
  <c r="M8" i="2"/>
  <c r="M9" i="2"/>
  <c r="M10" i="2"/>
  <c r="M11" i="2"/>
  <c r="M12" i="2"/>
  <c r="O12" i="2" s="1"/>
  <c r="P12" i="2" s="1"/>
  <c r="M13" i="2"/>
  <c r="O13" i="2" s="1"/>
  <c r="P13" i="2" s="1"/>
  <c r="M14" i="2"/>
  <c r="O14" i="2" s="1"/>
  <c r="P14" i="2" s="1"/>
  <c r="M15" i="2"/>
  <c r="O15" i="2" s="1"/>
  <c r="P15" i="2" s="1"/>
  <c r="M16" i="2"/>
  <c r="O16" i="2" s="1"/>
  <c r="P16" i="2" s="1"/>
  <c r="M7" i="2"/>
  <c r="G22" i="2"/>
  <c r="G23" i="2"/>
  <c r="G24" i="2"/>
  <c r="G25" i="2"/>
  <c r="G26" i="2"/>
  <c r="G27" i="2"/>
  <c r="G28" i="2"/>
  <c r="G29" i="2"/>
  <c r="G30" i="2"/>
  <c r="G21" i="2"/>
  <c r="E21" i="2"/>
  <c r="D21" i="2"/>
  <c r="E8" i="2"/>
  <c r="F8" i="2" s="1"/>
  <c r="G8" i="2" s="1"/>
  <c r="H8" i="2" s="1"/>
  <c r="E9" i="2"/>
  <c r="F9" i="2" s="1"/>
  <c r="N8" i="2" s="1"/>
  <c r="E10" i="2"/>
  <c r="F10" i="2" s="1"/>
  <c r="N9" i="2" s="1"/>
  <c r="E11" i="2"/>
  <c r="F11" i="2" s="1"/>
  <c r="N10" i="2" s="1"/>
  <c r="O10" i="2" s="1"/>
  <c r="P10" i="2" s="1"/>
  <c r="E12" i="2"/>
  <c r="F12" i="2" s="1"/>
  <c r="N11" i="2" s="1"/>
  <c r="D13" i="2"/>
  <c r="N5" i="1"/>
  <c r="C5" i="1"/>
  <c r="C6" i="1" s="1"/>
  <c r="I8" i="1" s="1"/>
  <c r="B5" i="1"/>
  <c r="B6" i="1"/>
  <c r="D4" i="1"/>
  <c r="D6" i="1" s="1"/>
  <c r="I13" i="1" s="1"/>
  <c r="C4" i="1"/>
  <c r="B4" i="1"/>
  <c r="E4" i="1" s="1"/>
  <c r="O6" i="3" l="1"/>
  <c r="O3" i="3"/>
  <c r="M4" i="3"/>
  <c r="N4" i="3" s="1"/>
  <c r="O4" i="3" s="1"/>
  <c r="T4" i="3" s="1"/>
  <c r="M6" i="3"/>
  <c r="T13" i="2"/>
  <c r="U13" i="2" s="1"/>
  <c r="V13" i="2" s="1"/>
  <c r="AE13" i="2" s="1"/>
  <c r="T10" i="2"/>
  <c r="U10" i="2" s="1"/>
  <c r="V10" i="2" s="1"/>
  <c r="AF10" i="2" s="1"/>
  <c r="N7" i="2"/>
  <c r="O7" i="2" s="1"/>
  <c r="P7" i="2" s="1"/>
  <c r="O11" i="2"/>
  <c r="P11" i="2" s="1"/>
  <c r="O9" i="2"/>
  <c r="P9" i="2" s="1"/>
  <c r="F21" i="2"/>
  <c r="H27" i="2" s="1"/>
  <c r="S13" i="2" s="1"/>
  <c r="O8" i="2"/>
  <c r="P8" i="2" s="1"/>
  <c r="H30" i="2"/>
  <c r="S16" i="2" s="1"/>
  <c r="T16" i="2" s="1"/>
  <c r="U16" i="2" s="1"/>
  <c r="V16" i="2" s="1"/>
  <c r="AE16" i="2" s="1"/>
  <c r="H24" i="2"/>
  <c r="S10" i="2" s="1"/>
  <c r="H28" i="2"/>
  <c r="S14" i="2" s="1"/>
  <c r="T14" i="2" s="1"/>
  <c r="U14" i="2" s="1"/>
  <c r="V14" i="2" s="1"/>
  <c r="AE14" i="2" s="1"/>
  <c r="H25" i="2"/>
  <c r="S11" i="2" s="1"/>
  <c r="T11" i="2" s="1"/>
  <c r="U11" i="2" s="1"/>
  <c r="H22" i="2"/>
  <c r="S8" i="2" s="1"/>
  <c r="T8" i="2" s="1"/>
  <c r="U8" i="2" s="1"/>
  <c r="H26" i="2"/>
  <c r="S12" i="2" s="1"/>
  <c r="T12" i="2" s="1"/>
  <c r="U12" i="2" s="1"/>
  <c r="V12" i="2" s="1"/>
  <c r="AE12" i="2" s="1"/>
  <c r="G9" i="2"/>
  <c r="F13" i="2"/>
  <c r="H13" i="2" s="1"/>
  <c r="I10" i="1"/>
  <c r="J9" i="1"/>
  <c r="J15" i="1"/>
  <c r="I16" i="1"/>
  <c r="E6" i="1"/>
  <c r="J2" i="1"/>
  <c r="V11" i="2" l="1"/>
  <c r="AF11" i="2" s="1"/>
  <c r="V8" i="2"/>
  <c r="AA7" i="2"/>
  <c r="H29" i="2"/>
  <c r="S15" i="2" s="1"/>
  <c r="T15" i="2" s="1"/>
  <c r="U15" i="2" s="1"/>
  <c r="V15" i="2" s="1"/>
  <c r="AE15" i="2" s="1"/>
  <c r="AE17" i="2" s="1"/>
  <c r="H21" i="2"/>
  <c r="V9" i="2"/>
  <c r="AF9" i="2" s="1"/>
  <c r="H23" i="2"/>
  <c r="S9" i="2" s="1"/>
  <c r="T9" i="2" s="1"/>
  <c r="U9" i="2" s="1"/>
  <c r="H9" i="2"/>
  <c r="G10" i="2"/>
  <c r="Q3" i="1"/>
  <c r="J16" i="1"/>
  <c r="J10" i="1"/>
  <c r="N4" i="1"/>
  <c r="N6" i="1" s="1"/>
  <c r="I3" i="1"/>
  <c r="J4" i="1"/>
  <c r="I21" i="2" l="1"/>
  <c r="S7" i="2"/>
  <c r="T7" i="2" s="1"/>
  <c r="U7" i="2" s="1"/>
  <c r="V7" i="2" s="1"/>
  <c r="AA8" i="2" s="1"/>
  <c r="AF7" i="2" s="1"/>
  <c r="AF17" i="2" s="1"/>
  <c r="V17" i="2"/>
  <c r="AF8" i="2"/>
  <c r="H10" i="2"/>
  <c r="G11" i="2"/>
  <c r="M3" i="1"/>
  <c r="M6" i="1" s="1"/>
  <c r="M7" i="1" s="1"/>
  <c r="I4" i="1"/>
  <c r="J21" i="2" l="1"/>
  <c r="I22" i="2"/>
  <c r="AA9" i="2"/>
  <c r="G12" i="2"/>
  <c r="H12" i="2" s="1"/>
  <c r="H11" i="2"/>
  <c r="I23" i="2" l="1"/>
  <c r="J22" i="2"/>
  <c r="J23" i="2" l="1"/>
  <c r="I24" i="2"/>
  <c r="I25" i="2" l="1"/>
  <c r="J24" i="2"/>
  <c r="I26" i="2" l="1"/>
  <c r="J25" i="2"/>
  <c r="I27" i="2" l="1"/>
  <c r="J26" i="2"/>
  <c r="I28" i="2" l="1"/>
  <c r="J27" i="2"/>
  <c r="I29" i="2" l="1"/>
  <c r="J28" i="2"/>
  <c r="I30" i="2" l="1"/>
  <c r="J30" i="2" s="1"/>
  <c r="J31" i="2" s="1"/>
  <c r="J29" i="2"/>
</calcChain>
</file>

<file path=xl/sharedStrings.xml><?xml version="1.0" encoding="utf-8"?>
<sst xmlns="http://schemas.openxmlformats.org/spreadsheetml/2006/main" count="100" uniqueCount="53">
  <si>
    <t>Concepto</t>
  </si>
  <si>
    <t>Ingresos</t>
  </si>
  <si>
    <t>Costos + Gastos procedentes</t>
  </si>
  <si>
    <t>Resultado Antes de Impuestos</t>
  </si>
  <si>
    <t>Tarifa</t>
  </si>
  <si>
    <t>Impuesto a las Ganancias</t>
  </si>
  <si>
    <t>CUENTA</t>
  </si>
  <si>
    <t>DB</t>
  </si>
  <si>
    <t>CR</t>
  </si>
  <si>
    <t>ACTIVO POR T DIFERIDO</t>
  </si>
  <si>
    <t>4404 Ingreso por T Ganancias</t>
  </si>
  <si>
    <t>171025 Activo por T Diferido</t>
  </si>
  <si>
    <t>Sumas Iguales</t>
  </si>
  <si>
    <t>1_2015</t>
  </si>
  <si>
    <t>2_2016</t>
  </si>
  <si>
    <t>5404 Gasto Impuesto de Renta</t>
  </si>
  <si>
    <t>T RENTA POR PAGAR</t>
  </si>
  <si>
    <t>3_2017</t>
  </si>
  <si>
    <t>2404 T Renta Por Pagar</t>
  </si>
  <si>
    <t>Vehiculo</t>
  </si>
  <si>
    <t>Valor Residual</t>
  </si>
  <si>
    <t>Vida Util NIIF</t>
  </si>
  <si>
    <t>Arriendo Mensual</t>
  </si>
  <si>
    <t>Vida Util Colgap Fiscal</t>
  </si>
  <si>
    <t>PERIODOS</t>
  </si>
  <si>
    <t>COLGAP</t>
  </si>
  <si>
    <t>C. HISTORICO</t>
  </si>
  <si>
    <t>DEP ANIO</t>
  </si>
  <si>
    <t>DEP ACUMULADA</t>
  </si>
  <si>
    <t>VALOR EN LIBROS</t>
  </si>
  <si>
    <t>NIIF</t>
  </si>
  <si>
    <t>VR RESIDUAL</t>
  </si>
  <si>
    <t>IMPORTE DEPREC</t>
  </si>
  <si>
    <t>I</t>
  </si>
  <si>
    <t>G</t>
  </si>
  <si>
    <t>ANIO</t>
  </si>
  <si>
    <t>UAI</t>
  </si>
  <si>
    <t>IMPUESTO 34%</t>
  </si>
  <si>
    <t>COLGAP - FISCAL</t>
  </si>
  <si>
    <t>GASTO IMPUESTO</t>
  </si>
  <si>
    <t>DIF T FISCAL-T NIIF</t>
  </si>
  <si>
    <t>5404 Gasto T Ganancias</t>
  </si>
  <si>
    <t>2725 Pasivo T Diferido</t>
  </si>
  <si>
    <t>Pasivo T Diferido</t>
  </si>
  <si>
    <t>Corresponde al T del Valor Residual</t>
  </si>
  <si>
    <t>AVALUOS</t>
  </si>
  <si>
    <t>VAR</t>
  </si>
  <si>
    <t>Arriendo Anual</t>
  </si>
  <si>
    <t>T GANANCIAS</t>
  </si>
  <si>
    <t>T Impuesto Diferido</t>
  </si>
  <si>
    <t>I Plusvalia Inm</t>
  </si>
  <si>
    <t>COLGAP - Fiscal</t>
  </si>
  <si>
    <t>DIF T Fiscal - NIIF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</si>
</sst>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justify"/>
    </xf>
    <xf numFmtId="0" fontId="0" fillId="0" borderId="0" xfId="0" applyAlignment="1">
      <alignment vertical="justify"/>
    </xf>
    <xf numFmtId="41" fontId="0" fillId="0" borderId="0" xfId="1" applyFont="1"/>
    <xf numFmtId="0" fontId="2" fillId="0" borderId="0" xfId="0" applyFont="1" applyAlignment="1">
      <alignment vertical="justify"/>
    </xf>
    <xf numFmtId="41" fontId="2" fillId="0" borderId="0" xfId="1" applyFont="1"/>
    <xf numFmtId="9" fontId="0" fillId="0" borderId="0" xfId="0" applyNumberFormat="1"/>
    <xf numFmtId="41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0" fillId="0" borderId="4" xfId="0" applyBorder="1"/>
    <xf numFmtId="41" fontId="0" fillId="0" borderId="2" xfId="0" applyNumberFormat="1" applyBorder="1"/>
    <xf numFmtId="0" fontId="0" fillId="0" borderId="5" xfId="0" applyBorder="1"/>
    <xf numFmtId="0" fontId="0" fillId="0" borderId="0" xfId="0" applyBorder="1"/>
    <xf numFmtId="41" fontId="2" fillId="0" borderId="0" xfId="0" applyNumberFormat="1" applyFont="1"/>
    <xf numFmtId="41" fontId="2" fillId="0" borderId="7" xfId="0" applyNumberFormat="1" applyFont="1" applyBorder="1"/>
    <xf numFmtId="41" fontId="2" fillId="0" borderId="6" xfId="0" applyNumberFormat="1" applyFont="1" applyBorder="1"/>
    <xf numFmtId="9" fontId="0" fillId="0" borderId="0" xfId="2" applyFont="1"/>
    <xf numFmtId="41" fontId="0" fillId="0" borderId="1" xfId="0" applyNumberFormat="1" applyBorder="1"/>
    <xf numFmtId="41" fontId="0" fillId="0" borderId="3" xfId="0" applyNumberFormat="1" applyBorder="1"/>
    <xf numFmtId="41" fontId="0" fillId="0" borderId="9" xfId="0" applyNumberFormat="1" applyFill="1" applyBorder="1"/>
    <xf numFmtId="41" fontId="0" fillId="0" borderId="8" xfId="0" applyNumberFormat="1" applyFill="1" applyBorder="1"/>
    <xf numFmtId="0" fontId="0" fillId="0" borderId="0" xfId="0" applyFont="1" applyAlignment="1">
      <alignment horizontal="center"/>
    </xf>
    <xf numFmtId="0" fontId="0" fillId="0" borderId="0" xfId="0" applyFont="1"/>
    <xf numFmtId="41" fontId="0" fillId="0" borderId="0" xfId="1" applyFont="1" applyAlignment="1">
      <alignment horizontal="center"/>
    </xf>
    <xf numFmtId="0" fontId="0" fillId="0" borderId="0" xfId="0" applyFont="1" applyAlignment="1">
      <alignment horizontal="right"/>
    </xf>
    <xf numFmtId="41" fontId="0" fillId="0" borderId="0" xfId="0" applyNumberFormat="1" applyFont="1" applyAlignment="1">
      <alignment horizontal="center"/>
    </xf>
    <xf numFmtId="41" fontId="0" fillId="0" borderId="9" xfId="1" applyFont="1" applyBorder="1"/>
    <xf numFmtId="41" fontId="0" fillId="0" borderId="8" xfId="1" applyFont="1" applyBorder="1"/>
    <xf numFmtId="41" fontId="0" fillId="0" borderId="3" xfId="1" applyFont="1" applyBorder="1"/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CD5FF-1FC2-451B-B853-0FB4EEF5D213}">
  <dimension ref="A1:Q16"/>
  <sheetViews>
    <sheetView zoomScale="148" zoomScaleNormal="148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" sqref="A4"/>
    </sheetView>
  </sheetViews>
  <sheetFormatPr baseColWidth="10" defaultRowHeight="14.4" x14ac:dyDescent="0.3"/>
  <cols>
    <col min="1" max="1" width="21.109375" customWidth="1"/>
    <col min="2" max="4" width="12.44140625" bestFit="1" customWidth="1"/>
    <col min="5" max="5" width="12.5546875" bestFit="1" customWidth="1"/>
    <col min="8" max="8" width="26.44140625" bestFit="1" customWidth="1"/>
  </cols>
  <sheetData>
    <row r="1" spans="1:17" x14ac:dyDescent="0.3">
      <c r="A1" s="3" t="s">
        <v>0</v>
      </c>
      <c r="B1" s="2">
        <v>2015</v>
      </c>
      <c r="C1" s="2">
        <v>2016</v>
      </c>
      <c r="D1" s="2">
        <v>2017</v>
      </c>
      <c r="G1" t="s">
        <v>13</v>
      </c>
      <c r="H1" s="2" t="s">
        <v>6</v>
      </c>
      <c r="I1" s="2" t="s">
        <v>7</v>
      </c>
      <c r="J1" s="2" t="s">
        <v>8</v>
      </c>
      <c r="M1">
        <v>171025</v>
      </c>
      <c r="P1">
        <v>2404</v>
      </c>
    </row>
    <row r="2" spans="1:17" x14ac:dyDescent="0.3">
      <c r="A2" s="4" t="s">
        <v>1</v>
      </c>
      <c r="B2" s="5">
        <v>500000000</v>
      </c>
      <c r="C2" s="5">
        <v>700000000</v>
      </c>
      <c r="D2" s="5">
        <v>900000000</v>
      </c>
      <c r="H2" t="s">
        <v>10</v>
      </c>
      <c r="J2" s="9">
        <f>-B6</f>
        <v>17000000</v>
      </c>
      <c r="M2" t="s">
        <v>9</v>
      </c>
      <c r="P2" s="16" t="s">
        <v>16</v>
      </c>
      <c r="Q2" s="16"/>
    </row>
    <row r="3" spans="1:17" ht="28.8" x14ac:dyDescent="0.3">
      <c r="A3" s="4" t="s">
        <v>2</v>
      </c>
      <c r="B3" s="5">
        <v>-550000000</v>
      </c>
      <c r="C3" s="5">
        <v>-670000000</v>
      </c>
      <c r="D3" s="5">
        <v>-780000000</v>
      </c>
      <c r="H3" t="s">
        <v>11</v>
      </c>
      <c r="I3" s="9">
        <f>J2</f>
        <v>17000000</v>
      </c>
      <c r="L3" t="s">
        <v>13</v>
      </c>
      <c r="M3" s="15">
        <f>I3</f>
        <v>17000000</v>
      </c>
      <c r="N3" s="10"/>
      <c r="P3" s="12"/>
      <c r="Q3" s="9">
        <f>J15</f>
        <v>34000000</v>
      </c>
    </row>
    <row r="4" spans="1:17" ht="28.8" x14ac:dyDescent="0.3">
      <c r="A4" s="6" t="s">
        <v>3</v>
      </c>
      <c r="B4" s="7">
        <f>B2+B3</f>
        <v>-50000000</v>
      </c>
      <c r="C4" s="7">
        <f>SUM(C2:C3)</f>
        <v>30000000</v>
      </c>
      <c r="D4" s="7">
        <f>SUM(D2:D3)</f>
        <v>120000000</v>
      </c>
      <c r="E4" s="9">
        <f>SUM(B4:D4)</f>
        <v>100000000</v>
      </c>
      <c r="H4" s="13" t="s">
        <v>12</v>
      </c>
      <c r="I4" s="7">
        <f>SUM(I2:I3)</f>
        <v>17000000</v>
      </c>
      <c r="J4" s="7">
        <f>SUM(J2:J3)</f>
        <v>17000000</v>
      </c>
      <c r="L4" t="s">
        <v>14</v>
      </c>
      <c r="M4" s="14"/>
      <c r="N4" s="9">
        <f>J9</f>
        <v>10199999.999999998</v>
      </c>
      <c r="P4" s="12"/>
    </row>
    <row r="5" spans="1:17" x14ac:dyDescent="0.3">
      <c r="A5" s="4" t="s">
        <v>4</v>
      </c>
      <c r="B5" s="8">
        <f>25%+9%</f>
        <v>0.33999999999999997</v>
      </c>
      <c r="C5" s="8">
        <f>25%+9%</f>
        <v>0.33999999999999997</v>
      </c>
      <c r="D5" s="8">
        <v>0.34</v>
      </c>
      <c r="L5" s="12" t="s">
        <v>17</v>
      </c>
      <c r="M5" s="14"/>
      <c r="N5" s="9">
        <f>J14</f>
        <v>6800000</v>
      </c>
      <c r="P5" s="12"/>
    </row>
    <row r="6" spans="1:17" ht="29.4" thickBot="1" x14ac:dyDescent="0.35">
      <c r="A6" s="4" t="s">
        <v>5</v>
      </c>
      <c r="B6" s="5">
        <f>+B4*B5</f>
        <v>-17000000</v>
      </c>
      <c r="C6" s="5">
        <f>+C4*C5</f>
        <v>10199999.999999998</v>
      </c>
      <c r="D6" s="5">
        <f>+D4*D5</f>
        <v>40800000</v>
      </c>
      <c r="E6" s="9">
        <f>SUM(B6:D6)</f>
        <v>34000000</v>
      </c>
      <c r="L6" s="12"/>
      <c r="M6" s="19">
        <f>SUM(M3:M5)</f>
        <v>17000000</v>
      </c>
      <c r="N6" s="20">
        <f>SUM(N3:N5)</f>
        <v>17000000</v>
      </c>
      <c r="O6" s="17"/>
      <c r="P6" s="12"/>
    </row>
    <row r="7" spans="1:17" ht="15" thickTop="1" x14ac:dyDescent="0.3">
      <c r="G7" t="s">
        <v>14</v>
      </c>
      <c r="H7" s="2" t="s">
        <v>6</v>
      </c>
      <c r="I7" s="2" t="s">
        <v>7</v>
      </c>
      <c r="J7" s="2" t="s">
        <v>8</v>
      </c>
      <c r="M7" s="9">
        <f>M6-N6</f>
        <v>0</v>
      </c>
    </row>
    <row r="8" spans="1:17" x14ac:dyDescent="0.3">
      <c r="H8" t="s">
        <v>15</v>
      </c>
      <c r="I8" s="9">
        <f>C6</f>
        <v>10199999.999999998</v>
      </c>
    </row>
    <row r="9" spans="1:17" x14ac:dyDescent="0.3">
      <c r="H9" t="s">
        <v>11</v>
      </c>
      <c r="J9" s="9">
        <f>+I8</f>
        <v>10199999.999999998</v>
      </c>
    </row>
    <row r="10" spans="1:17" x14ac:dyDescent="0.3">
      <c r="H10" s="13" t="s">
        <v>12</v>
      </c>
      <c r="I10" s="9">
        <f>SUM(I8:I9)</f>
        <v>10199999.999999998</v>
      </c>
      <c r="J10" s="9">
        <f>SUM(J8:J9)</f>
        <v>10199999.999999998</v>
      </c>
    </row>
    <row r="12" spans="1:17" x14ac:dyDescent="0.3">
      <c r="G12" t="s">
        <v>17</v>
      </c>
      <c r="H12" s="2" t="s">
        <v>6</v>
      </c>
      <c r="I12" s="2" t="s">
        <v>7</v>
      </c>
      <c r="J12" s="2" t="s">
        <v>8</v>
      </c>
    </row>
    <row r="13" spans="1:17" x14ac:dyDescent="0.3">
      <c r="H13" t="s">
        <v>15</v>
      </c>
      <c r="I13" s="5">
        <f>D6</f>
        <v>40800000</v>
      </c>
      <c r="J13" s="5"/>
    </row>
    <row r="14" spans="1:17" x14ac:dyDescent="0.3">
      <c r="H14" t="s">
        <v>11</v>
      </c>
      <c r="I14" s="5"/>
      <c r="J14" s="5">
        <v>6800000</v>
      </c>
    </row>
    <row r="15" spans="1:17" x14ac:dyDescent="0.3">
      <c r="H15" t="s">
        <v>18</v>
      </c>
      <c r="I15" s="5"/>
      <c r="J15" s="5">
        <f>I13-J14</f>
        <v>34000000</v>
      </c>
    </row>
    <row r="16" spans="1:17" x14ac:dyDescent="0.3">
      <c r="H16" s="13" t="s">
        <v>12</v>
      </c>
      <c r="I16" s="18">
        <f>SUM(I13:I15)</f>
        <v>40800000</v>
      </c>
      <c r="J16" s="18">
        <f>SUM(J13:J15)</f>
        <v>40800000</v>
      </c>
    </row>
  </sheetData>
  <pageMargins left="0.7" right="0.7" top="0.75" bottom="0.75" header="0.3" footer="0.3"/>
  <pageSetup paperSize="9" orientation="portrait" r:id="rId1"/>
  <headerFooter>
    <oddHeader>&amp;CCASO PERDIDA FISCAL
IMPUESTO DIFERIDO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748C1-CB4C-417E-9D75-940266E457A2}">
  <dimension ref="A1:AG31"/>
  <sheetViews>
    <sheetView topLeftCell="D1" zoomScale="138" zoomScaleNormal="138" workbookViewId="0">
      <selection activeCell="H8" sqref="H8"/>
    </sheetView>
  </sheetViews>
  <sheetFormatPr baseColWidth="10" defaultRowHeight="14.4" x14ac:dyDescent="0.3"/>
  <cols>
    <col min="1" max="1" width="19" bestFit="1" customWidth="1"/>
    <col min="3" max="3" width="9.44140625" bestFit="1" customWidth="1"/>
    <col min="4" max="4" width="12.21875" bestFit="1" customWidth="1"/>
    <col min="5" max="5" width="11.77734375" bestFit="1" customWidth="1"/>
    <col min="6" max="6" width="15.5546875" bestFit="1" customWidth="1"/>
    <col min="7" max="7" width="15.6640625" bestFit="1" customWidth="1"/>
    <col min="8" max="9" width="15.5546875" bestFit="1" customWidth="1"/>
    <col min="10" max="10" width="15.6640625" bestFit="1" customWidth="1"/>
    <col min="16" max="16" width="13.6640625" bestFit="1" customWidth="1"/>
    <col min="21" max="21" width="15.77734375" bestFit="1" customWidth="1"/>
    <col min="22" max="22" width="16.5546875" bestFit="1" customWidth="1"/>
    <col min="25" max="25" width="20.77734375" bestFit="1" customWidth="1"/>
  </cols>
  <sheetData>
    <row r="1" spans="1:32" x14ac:dyDescent="0.3">
      <c r="A1" t="s">
        <v>19</v>
      </c>
      <c r="B1" s="5">
        <v>50000000</v>
      </c>
    </row>
    <row r="2" spans="1:32" x14ac:dyDescent="0.3">
      <c r="A2" t="s">
        <v>22</v>
      </c>
      <c r="B2" s="5">
        <v>2000000</v>
      </c>
    </row>
    <row r="3" spans="1:32" x14ac:dyDescent="0.3">
      <c r="A3" t="s">
        <v>20</v>
      </c>
      <c r="B3" s="5">
        <v>10000000</v>
      </c>
    </row>
    <row r="4" spans="1:32" x14ac:dyDescent="0.3">
      <c r="A4" t="s">
        <v>21</v>
      </c>
      <c r="B4" s="5">
        <v>10</v>
      </c>
    </row>
    <row r="5" spans="1:32" x14ac:dyDescent="0.3">
      <c r="A5" t="s">
        <v>23</v>
      </c>
      <c r="B5" s="5">
        <v>5</v>
      </c>
      <c r="L5" s="13" t="s">
        <v>38</v>
      </c>
      <c r="R5" s="13" t="s">
        <v>30</v>
      </c>
      <c r="U5" t="s">
        <v>39</v>
      </c>
      <c r="V5" t="s">
        <v>40</v>
      </c>
      <c r="Y5" s="2" t="s">
        <v>6</v>
      </c>
      <c r="Z5" s="2" t="s">
        <v>7</v>
      </c>
      <c r="AA5" s="2" t="s">
        <v>8</v>
      </c>
      <c r="AE5">
        <v>2725</v>
      </c>
    </row>
    <row r="6" spans="1:32" x14ac:dyDescent="0.3">
      <c r="C6" s="13" t="s">
        <v>25</v>
      </c>
      <c r="D6" t="s">
        <v>26</v>
      </c>
      <c r="E6" t="s">
        <v>27</v>
      </c>
      <c r="F6" t="s">
        <v>27</v>
      </c>
      <c r="G6" t="s">
        <v>28</v>
      </c>
      <c r="H6" t="s">
        <v>29</v>
      </c>
      <c r="L6" t="s">
        <v>35</v>
      </c>
      <c r="M6" s="1" t="s">
        <v>33</v>
      </c>
      <c r="N6" s="1" t="s">
        <v>34</v>
      </c>
      <c r="O6" s="1" t="s">
        <v>36</v>
      </c>
      <c r="P6" s="1" t="s">
        <v>37</v>
      </c>
      <c r="R6" s="1" t="s">
        <v>33</v>
      </c>
      <c r="S6" s="1" t="s">
        <v>34</v>
      </c>
      <c r="T6" s="1" t="s">
        <v>36</v>
      </c>
      <c r="U6" s="1" t="s">
        <v>37</v>
      </c>
      <c r="Y6" t="s">
        <v>41</v>
      </c>
      <c r="Z6" s="5">
        <v>6800000</v>
      </c>
      <c r="AA6" s="5"/>
      <c r="AE6" t="s">
        <v>43</v>
      </c>
    </row>
    <row r="7" spans="1:32" x14ac:dyDescent="0.3">
      <c r="C7" t="s">
        <v>24</v>
      </c>
      <c r="L7">
        <v>2013</v>
      </c>
      <c r="M7" s="5">
        <f>+$B$2*12</f>
        <v>24000000</v>
      </c>
      <c r="N7" s="9">
        <f>F8</f>
        <v>10000000</v>
      </c>
      <c r="O7" s="9">
        <f>M7-N7</f>
        <v>14000000</v>
      </c>
      <c r="P7" s="9">
        <f>O7*34%</f>
        <v>4760000</v>
      </c>
      <c r="R7" s="5">
        <f>+$B$2*12</f>
        <v>24000000</v>
      </c>
      <c r="S7" s="9">
        <f>+H21</f>
        <v>4000000</v>
      </c>
      <c r="T7" s="9">
        <f>+R7-S7</f>
        <v>20000000</v>
      </c>
      <c r="U7" s="9">
        <f>T7*34%</f>
        <v>6800000.0000000009</v>
      </c>
      <c r="V7" s="9">
        <f>P7-U7</f>
        <v>-2040000.0000000009</v>
      </c>
      <c r="Y7" t="s">
        <v>18</v>
      </c>
      <c r="Z7" s="5"/>
      <c r="AA7" s="5">
        <f>+P7</f>
        <v>4760000</v>
      </c>
      <c r="AE7" s="11"/>
      <c r="AF7" s="22">
        <f>+AA8</f>
        <v>2040000.0000000009</v>
      </c>
    </row>
    <row r="8" spans="1:32" x14ac:dyDescent="0.3">
      <c r="C8">
        <v>1</v>
      </c>
      <c r="D8" s="5">
        <v>50000000</v>
      </c>
      <c r="E8" s="21">
        <f>+(1/$B$5)</f>
        <v>0.2</v>
      </c>
      <c r="F8" s="5">
        <f>+$D$8*E8</f>
        <v>10000000</v>
      </c>
      <c r="G8" s="5">
        <f>F8</f>
        <v>10000000</v>
      </c>
      <c r="H8" s="5">
        <f>$D$8-G8</f>
        <v>40000000</v>
      </c>
      <c r="L8">
        <v>2014</v>
      </c>
      <c r="M8" s="5">
        <f t="shared" ref="M8:M16" si="0">+$B$2*12</f>
        <v>24000000</v>
      </c>
      <c r="N8" s="9">
        <f t="shared" ref="N8:N11" si="1">F9</f>
        <v>10000000</v>
      </c>
      <c r="O8" s="9">
        <f>M8-N8</f>
        <v>14000000</v>
      </c>
      <c r="P8" s="9">
        <f>O8*34%</f>
        <v>4760000</v>
      </c>
      <c r="R8" s="5">
        <f t="shared" ref="R8:R16" si="2">+$B$2*12</f>
        <v>24000000</v>
      </c>
      <c r="S8" s="9">
        <f>+H22</f>
        <v>4000000</v>
      </c>
      <c r="T8" s="9">
        <f>+R8-S8</f>
        <v>20000000</v>
      </c>
      <c r="U8" s="9">
        <f>T8*34%</f>
        <v>6800000.0000000009</v>
      </c>
      <c r="V8" s="9">
        <f>P8-U8</f>
        <v>-2040000.0000000009</v>
      </c>
      <c r="Y8" t="s">
        <v>42</v>
      </c>
      <c r="Z8" s="5"/>
      <c r="AA8" s="5">
        <f>-V7</f>
        <v>2040000.0000000009</v>
      </c>
      <c r="AE8" s="12"/>
      <c r="AF8" s="9">
        <f>+-V8</f>
        <v>2040000.0000000009</v>
      </c>
    </row>
    <row r="9" spans="1:32" x14ac:dyDescent="0.3">
      <c r="C9">
        <v>2</v>
      </c>
      <c r="D9" s="5"/>
      <c r="E9" s="21">
        <f t="shared" ref="E9:E12" si="3">+(1/$B$5)</f>
        <v>0.2</v>
      </c>
      <c r="F9" s="5">
        <f t="shared" ref="F9:F12" si="4">+$D$8*E9</f>
        <v>10000000</v>
      </c>
      <c r="G9" s="5">
        <f>G8+F9</f>
        <v>20000000</v>
      </c>
      <c r="H9" s="5">
        <f>$D$8-G9</f>
        <v>30000000</v>
      </c>
      <c r="L9">
        <v>2015</v>
      </c>
      <c r="M9" s="5">
        <f t="shared" si="0"/>
        <v>24000000</v>
      </c>
      <c r="N9" s="9">
        <f t="shared" si="1"/>
        <v>10000000</v>
      </c>
      <c r="O9" s="9">
        <f>M9-N9</f>
        <v>14000000</v>
      </c>
      <c r="P9" s="9">
        <f>O9*34%</f>
        <v>4760000</v>
      </c>
      <c r="R9" s="5">
        <f t="shared" si="2"/>
        <v>24000000</v>
      </c>
      <c r="S9" s="9">
        <f>+H23</f>
        <v>4000000</v>
      </c>
      <c r="T9" s="9">
        <f>+R9-S9</f>
        <v>20000000</v>
      </c>
      <c r="U9" s="9">
        <f>T9*34%</f>
        <v>6800000.0000000009</v>
      </c>
      <c r="V9" s="9">
        <f>P9-U9</f>
        <v>-2040000.0000000009</v>
      </c>
      <c r="Y9" t="s">
        <v>12</v>
      </c>
      <c r="Z9" s="9">
        <f>SUM(Z6:Z8)</f>
        <v>6800000</v>
      </c>
      <c r="AA9" s="9">
        <f>SUM(AA6:AA8)</f>
        <v>6800000.0000000009</v>
      </c>
      <c r="AE9" s="12"/>
      <c r="AF9" s="9">
        <f>+-V9</f>
        <v>2040000.0000000009</v>
      </c>
    </row>
    <row r="10" spans="1:32" x14ac:dyDescent="0.3">
      <c r="C10">
        <v>3</v>
      </c>
      <c r="D10" s="5"/>
      <c r="E10" s="21">
        <f t="shared" si="3"/>
        <v>0.2</v>
      </c>
      <c r="F10" s="5">
        <f t="shared" si="4"/>
        <v>10000000</v>
      </c>
      <c r="G10" s="5">
        <f>G9+F10</f>
        <v>30000000</v>
      </c>
      <c r="H10" s="5">
        <f>$D$8-G10</f>
        <v>20000000</v>
      </c>
      <c r="L10">
        <v>2016</v>
      </c>
      <c r="M10" s="5">
        <f t="shared" si="0"/>
        <v>24000000</v>
      </c>
      <c r="N10" s="9">
        <f t="shared" si="1"/>
        <v>10000000</v>
      </c>
      <c r="O10" s="9">
        <f>M10-N10</f>
        <v>14000000</v>
      </c>
      <c r="P10" s="9">
        <f>O10*34%</f>
        <v>4760000</v>
      </c>
      <c r="R10" s="5">
        <f t="shared" si="2"/>
        <v>24000000</v>
      </c>
      <c r="S10" s="9">
        <f>+H24</f>
        <v>4000000</v>
      </c>
      <c r="T10" s="9">
        <f>+R10-S10</f>
        <v>20000000</v>
      </c>
      <c r="U10" s="9">
        <f>T10*34%</f>
        <v>6800000.0000000009</v>
      </c>
      <c r="V10" s="9">
        <f>P10-U10</f>
        <v>-2040000.0000000009</v>
      </c>
      <c r="AE10" s="12"/>
      <c r="AF10" s="9">
        <f>+-V10</f>
        <v>2040000.0000000009</v>
      </c>
    </row>
    <row r="11" spans="1:32" x14ac:dyDescent="0.3">
      <c r="C11">
        <v>4</v>
      </c>
      <c r="D11" s="5"/>
      <c r="E11" s="21">
        <f t="shared" si="3"/>
        <v>0.2</v>
      </c>
      <c r="F11" s="5">
        <f t="shared" si="4"/>
        <v>10000000</v>
      </c>
      <c r="G11" s="5">
        <f>G10+F11</f>
        <v>40000000</v>
      </c>
      <c r="H11" s="5">
        <f>$D$8-G11</f>
        <v>10000000</v>
      </c>
      <c r="L11">
        <v>2017</v>
      </c>
      <c r="M11" s="5">
        <f t="shared" si="0"/>
        <v>24000000</v>
      </c>
      <c r="N11" s="9">
        <f t="shared" si="1"/>
        <v>10000000</v>
      </c>
      <c r="O11" s="9">
        <f>M11-N11</f>
        <v>14000000</v>
      </c>
      <c r="P11" s="9">
        <f>O11*34%</f>
        <v>4760000</v>
      </c>
      <c r="R11" s="5">
        <f t="shared" si="2"/>
        <v>24000000</v>
      </c>
      <c r="S11" s="9">
        <f>+H25</f>
        <v>4000000</v>
      </c>
      <c r="T11" s="9">
        <f>+R11-S11</f>
        <v>20000000</v>
      </c>
      <c r="U11" s="9">
        <f>T11*34%</f>
        <v>6800000.0000000009</v>
      </c>
      <c r="V11" s="9">
        <f>P11-U11</f>
        <v>-2040000.0000000009</v>
      </c>
      <c r="AE11" s="12"/>
      <c r="AF11" s="9">
        <f>+-V11</f>
        <v>2040000.0000000009</v>
      </c>
    </row>
    <row r="12" spans="1:32" x14ac:dyDescent="0.3">
      <c r="C12">
        <v>5</v>
      </c>
      <c r="D12" s="5"/>
      <c r="E12" s="21">
        <f t="shared" si="3"/>
        <v>0.2</v>
      </c>
      <c r="F12" s="5">
        <f t="shared" si="4"/>
        <v>10000000</v>
      </c>
      <c r="G12" s="5">
        <f>G11+F12</f>
        <v>50000000</v>
      </c>
      <c r="H12" s="5">
        <f>$D$8-G12</f>
        <v>0</v>
      </c>
      <c r="L12">
        <v>2018</v>
      </c>
      <c r="M12" s="5">
        <f t="shared" si="0"/>
        <v>24000000</v>
      </c>
      <c r="N12">
        <v>0</v>
      </c>
      <c r="O12" s="9">
        <f>M12-N12</f>
        <v>24000000</v>
      </c>
      <c r="P12" s="9">
        <f>O12*34%</f>
        <v>8160000.0000000009</v>
      </c>
      <c r="R12" s="5">
        <f t="shared" si="2"/>
        <v>24000000</v>
      </c>
      <c r="S12" s="9">
        <f>+H26</f>
        <v>4000000</v>
      </c>
      <c r="T12" s="9">
        <f>+R12-S12</f>
        <v>20000000</v>
      </c>
      <c r="U12" s="9">
        <f>T12*34%</f>
        <v>6800000.0000000009</v>
      </c>
      <c r="V12" s="9">
        <f>P12-U12</f>
        <v>1360000</v>
      </c>
      <c r="Y12" s="2" t="s">
        <v>6</v>
      </c>
      <c r="Z12" s="2" t="s">
        <v>7</v>
      </c>
      <c r="AA12" s="2" t="s">
        <v>8</v>
      </c>
      <c r="AE12" s="23">
        <f>V12</f>
        <v>1360000</v>
      </c>
    </row>
    <row r="13" spans="1:32" x14ac:dyDescent="0.3">
      <c r="D13" s="5">
        <f>SUM(D8:D12)</f>
        <v>50000000</v>
      </c>
      <c r="E13" s="5"/>
      <c r="F13" s="5">
        <f>SUM(F8:F12)</f>
        <v>50000000</v>
      </c>
      <c r="G13" s="5"/>
      <c r="H13" s="5">
        <f>D13-F13</f>
        <v>0</v>
      </c>
      <c r="L13">
        <v>2019</v>
      </c>
      <c r="M13" s="5">
        <f t="shared" si="0"/>
        <v>24000000</v>
      </c>
      <c r="N13">
        <v>0</v>
      </c>
      <c r="O13" s="9">
        <f>M13-N13</f>
        <v>24000000</v>
      </c>
      <c r="P13" s="9">
        <f>O13*34%</f>
        <v>8160000.0000000009</v>
      </c>
      <c r="R13" s="5">
        <f t="shared" si="2"/>
        <v>24000000</v>
      </c>
      <c r="S13" s="9">
        <f>+H27</f>
        <v>4000000</v>
      </c>
      <c r="T13" s="9">
        <f>+R13-S13</f>
        <v>20000000</v>
      </c>
      <c r="U13" s="9">
        <f>T13*34%</f>
        <v>6800000.0000000009</v>
      </c>
      <c r="V13" s="9">
        <f>P13-U13</f>
        <v>1360000</v>
      </c>
      <c r="Y13" t="s">
        <v>41</v>
      </c>
      <c r="Z13" s="5">
        <v>6800000</v>
      </c>
      <c r="AA13" s="5"/>
      <c r="AE13" s="23">
        <f>V13</f>
        <v>1360000</v>
      </c>
    </row>
    <row r="14" spans="1:32" x14ac:dyDescent="0.3">
      <c r="L14">
        <v>2020</v>
      </c>
      <c r="M14" s="5">
        <f t="shared" si="0"/>
        <v>24000000</v>
      </c>
      <c r="N14">
        <v>0</v>
      </c>
      <c r="O14" s="9">
        <f>M14-N14</f>
        <v>24000000</v>
      </c>
      <c r="P14" s="9">
        <f>O14*34%</f>
        <v>8160000.0000000009</v>
      </c>
      <c r="R14" s="5">
        <f t="shared" si="2"/>
        <v>24000000</v>
      </c>
      <c r="S14" s="9">
        <f>+H28</f>
        <v>4000000</v>
      </c>
      <c r="T14" s="9">
        <f>+R14-S14</f>
        <v>20000000</v>
      </c>
      <c r="U14" s="9">
        <f>T14*34%</f>
        <v>6800000.0000000009</v>
      </c>
      <c r="V14" s="9">
        <f>P14-U14</f>
        <v>1360000</v>
      </c>
      <c r="Y14" t="s">
        <v>18</v>
      </c>
      <c r="Z14" s="5"/>
      <c r="AA14" s="5">
        <f>P12</f>
        <v>8160000.0000000009</v>
      </c>
      <c r="AE14" s="23">
        <f>V14</f>
        <v>1360000</v>
      </c>
    </row>
    <row r="15" spans="1:32" x14ac:dyDescent="0.3">
      <c r="L15">
        <v>2021</v>
      </c>
      <c r="M15" s="5">
        <f t="shared" si="0"/>
        <v>24000000</v>
      </c>
      <c r="N15">
        <v>0</v>
      </c>
      <c r="O15" s="9">
        <f>M15-N15</f>
        <v>24000000</v>
      </c>
      <c r="P15" s="9">
        <f>O15*34%</f>
        <v>8160000.0000000009</v>
      </c>
      <c r="R15" s="5">
        <f t="shared" si="2"/>
        <v>24000000</v>
      </c>
      <c r="S15" s="9">
        <f>+H29</f>
        <v>4000000</v>
      </c>
      <c r="T15" s="9">
        <f>+R15-S15</f>
        <v>20000000</v>
      </c>
      <c r="U15" s="9">
        <f>T15*34%</f>
        <v>6800000.0000000009</v>
      </c>
      <c r="V15" s="9">
        <f>P15-U15</f>
        <v>1360000</v>
      </c>
      <c r="Y15" t="s">
        <v>42</v>
      </c>
      <c r="Z15" s="5">
        <f>V12</f>
        <v>1360000</v>
      </c>
      <c r="AA15" s="5"/>
      <c r="AE15" s="23">
        <f>V15</f>
        <v>1360000</v>
      </c>
    </row>
    <row r="16" spans="1:32" x14ac:dyDescent="0.3">
      <c r="L16">
        <v>2022</v>
      </c>
      <c r="M16" s="5">
        <f t="shared" si="0"/>
        <v>24000000</v>
      </c>
      <c r="N16">
        <v>0</v>
      </c>
      <c r="O16" s="9">
        <f>M16-N16</f>
        <v>24000000</v>
      </c>
      <c r="P16" s="9">
        <f>O16*34%</f>
        <v>8160000.0000000009</v>
      </c>
      <c r="R16" s="5">
        <f t="shared" si="2"/>
        <v>24000000</v>
      </c>
      <c r="S16" s="9">
        <f>+H30</f>
        <v>4000000</v>
      </c>
      <c r="T16" s="9">
        <f>+R16-S16</f>
        <v>20000000</v>
      </c>
      <c r="U16" s="9">
        <f>T16*34%</f>
        <v>6800000.0000000009</v>
      </c>
      <c r="V16" s="9">
        <f>P16-U16</f>
        <v>1360000</v>
      </c>
      <c r="Y16" s="13" t="s">
        <v>12</v>
      </c>
      <c r="Z16" s="18">
        <f>SUM(Z13:Z15)</f>
        <v>8160000</v>
      </c>
      <c r="AA16" s="18">
        <f>SUM(AA13:AA15)</f>
        <v>8160000.0000000009</v>
      </c>
      <c r="AE16" s="23">
        <f>V16</f>
        <v>1360000</v>
      </c>
    </row>
    <row r="17" spans="3:33" ht="15" thickBot="1" x14ac:dyDescent="0.35">
      <c r="M17" s="5"/>
      <c r="O17" s="9"/>
      <c r="P17" s="9"/>
      <c r="R17" s="5"/>
      <c r="S17" s="9"/>
      <c r="V17" s="9">
        <f>SUM(V7:V16)</f>
        <v>-3400000.0000000037</v>
      </c>
      <c r="AE17" s="24">
        <f>SUM(AE7:AE16)</f>
        <v>6800000</v>
      </c>
      <c r="AF17" s="25">
        <f>SUM(AF7:AF16)</f>
        <v>10200000.000000004</v>
      </c>
      <c r="AG17" s="17"/>
    </row>
    <row r="18" spans="3:33" ht="15" thickTop="1" x14ac:dyDescent="0.3">
      <c r="AF18" s="9">
        <f>AF17-AE17</f>
        <v>3400000.0000000037</v>
      </c>
      <c r="AG18" t="s">
        <v>44</v>
      </c>
    </row>
    <row r="19" spans="3:33" x14ac:dyDescent="0.3">
      <c r="C19" s="13" t="s">
        <v>30</v>
      </c>
    </row>
    <row r="20" spans="3:33" x14ac:dyDescent="0.3">
      <c r="C20" t="s">
        <v>24</v>
      </c>
      <c r="D20" t="s">
        <v>26</v>
      </c>
      <c r="E20" t="s">
        <v>31</v>
      </c>
      <c r="F20" t="s">
        <v>32</v>
      </c>
      <c r="G20" t="s">
        <v>27</v>
      </c>
      <c r="H20" t="s">
        <v>27</v>
      </c>
      <c r="I20" t="s">
        <v>28</v>
      </c>
      <c r="J20" t="s">
        <v>29</v>
      </c>
    </row>
    <row r="21" spans="3:33" x14ac:dyDescent="0.3">
      <c r="C21">
        <v>1</v>
      </c>
      <c r="D21" s="9">
        <f>B1</f>
        <v>50000000</v>
      </c>
      <c r="E21" s="9">
        <f>B3</f>
        <v>10000000</v>
      </c>
      <c r="F21" s="9">
        <f>D21-E21</f>
        <v>40000000</v>
      </c>
      <c r="G21" s="21">
        <f>+(1/$B$4)</f>
        <v>0.1</v>
      </c>
      <c r="H21" s="9">
        <f>$F$21*G21</f>
        <v>4000000</v>
      </c>
      <c r="I21" s="9">
        <f>H21</f>
        <v>4000000</v>
      </c>
      <c r="J21" s="9">
        <f>$D$21-I21</f>
        <v>46000000</v>
      </c>
    </row>
    <row r="22" spans="3:33" x14ac:dyDescent="0.3">
      <c r="C22">
        <v>2</v>
      </c>
      <c r="G22" s="21">
        <f t="shared" ref="G22:G30" si="5">+(1/$B$4)</f>
        <v>0.1</v>
      </c>
      <c r="H22" s="9">
        <f>$F$21*G22</f>
        <v>4000000</v>
      </c>
      <c r="I22" s="9">
        <f>I21+H22</f>
        <v>8000000</v>
      </c>
      <c r="J22" s="9">
        <f>$D$21-I22</f>
        <v>42000000</v>
      </c>
    </row>
    <row r="23" spans="3:33" x14ac:dyDescent="0.3">
      <c r="C23">
        <v>3</v>
      </c>
      <c r="G23" s="21">
        <f t="shared" si="5"/>
        <v>0.1</v>
      </c>
      <c r="H23" s="9">
        <f>$F$21*G23</f>
        <v>4000000</v>
      </c>
      <c r="I23" s="9">
        <f>I22+H23</f>
        <v>12000000</v>
      </c>
      <c r="J23" s="9">
        <f>$D$21-I23</f>
        <v>38000000</v>
      </c>
    </row>
    <row r="24" spans="3:33" x14ac:dyDescent="0.3">
      <c r="C24">
        <v>4</v>
      </c>
      <c r="G24" s="21">
        <f t="shared" si="5"/>
        <v>0.1</v>
      </c>
      <c r="H24" s="9">
        <f>$F$21*G24</f>
        <v>4000000</v>
      </c>
      <c r="I24" s="9">
        <f>I23+H24</f>
        <v>16000000</v>
      </c>
      <c r="J24" s="9">
        <f>$D$21-I24</f>
        <v>34000000</v>
      </c>
    </row>
    <row r="25" spans="3:33" x14ac:dyDescent="0.3">
      <c r="C25">
        <v>5</v>
      </c>
      <c r="G25" s="21">
        <f t="shared" si="5"/>
        <v>0.1</v>
      </c>
      <c r="H25" s="9">
        <f>$F$21*G25</f>
        <v>4000000</v>
      </c>
      <c r="I25" s="9">
        <f>I24+H25</f>
        <v>20000000</v>
      </c>
      <c r="J25" s="9">
        <f>$D$21-I25</f>
        <v>30000000</v>
      </c>
    </row>
    <row r="26" spans="3:33" x14ac:dyDescent="0.3">
      <c r="C26">
        <v>6</v>
      </c>
      <c r="G26" s="21">
        <f t="shared" si="5"/>
        <v>0.1</v>
      </c>
      <c r="H26" s="9">
        <f>$F$21*G26</f>
        <v>4000000</v>
      </c>
      <c r="I26" s="9">
        <f>I25+H26</f>
        <v>24000000</v>
      </c>
      <c r="J26" s="9">
        <f>$D$21-I26</f>
        <v>26000000</v>
      </c>
    </row>
    <row r="27" spans="3:33" x14ac:dyDescent="0.3">
      <c r="C27">
        <v>7</v>
      </c>
      <c r="G27" s="21">
        <f t="shared" si="5"/>
        <v>0.1</v>
      </c>
      <c r="H27" s="9">
        <f>$F$21*G27</f>
        <v>4000000</v>
      </c>
      <c r="I27" s="9">
        <f>I26+H27</f>
        <v>28000000</v>
      </c>
      <c r="J27" s="9">
        <f>$D$21-I27</f>
        <v>22000000</v>
      </c>
    </row>
    <row r="28" spans="3:33" x14ac:dyDescent="0.3">
      <c r="C28">
        <v>8</v>
      </c>
      <c r="G28" s="21">
        <f t="shared" si="5"/>
        <v>0.1</v>
      </c>
      <c r="H28" s="9">
        <f>$F$21*G28</f>
        <v>4000000</v>
      </c>
      <c r="I28" s="9">
        <f>I27+H28</f>
        <v>32000000</v>
      </c>
      <c r="J28" s="9">
        <f>$D$21-I28</f>
        <v>18000000</v>
      </c>
    </row>
    <row r="29" spans="3:33" x14ac:dyDescent="0.3">
      <c r="C29">
        <v>9</v>
      </c>
      <c r="G29" s="21">
        <f t="shared" si="5"/>
        <v>0.1</v>
      </c>
      <c r="H29" s="9">
        <f>$F$21*G29</f>
        <v>4000000</v>
      </c>
      <c r="I29" s="9">
        <f>I28+H29</f>
        <v>36000000</v>
      </c>
      <c r="J29" s="9">
        <f>$D$21-I29</f>
        <v>14000000</v>
      </c>
    </row>
    <row r="30" spans="3:33" x14ac:dyDescent="0.3">
      <c r="C30">
        <v>10</v>
      </c>
      <c r="G30" s="21">
        <f t="shared" si="5"/>
        <v>0.1</v>
      </c>
      <c r="H30" s="9">
        <f>$F$21*G30</f>
        <v>4000000</v>
      </c>
      <c r="I30" s="9">
        <f>I29+H30</f>
        <v>40000000</v>
      </c>
      <c r="J30" s="9">
        <f>$D$21-I30</f>
        <v>10000000</v>
      </c>
    </row>
    <row r="31" spans="3:33" x14ac:dyDescent="0.3">
      <c r="G31" s="21"/>
      <c r="H31" s="9"/>
      <c r="I31" s="9"/>
      <c r="J31" s="9">
        <f>+J30-B3</f>
        <v>0</v>
      </c>
    </row>
  </sheetData>
  <pageMargins left="0.7" right="0.7" top="0.75" bottom="0.75" header="0.3" footer="0.3"/>
  <pageSetup paperSize="9" orientation="portrait" r:id="rId1"/>
  <headerFooter>
    <oddHeader>&amp;CDEPRECIACION VEHICULO
CAMBIO EN LA POLITICA CONTABLE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01882-5848-4D2E-AD0E-CE9A9D9FD2B0}">
  <dimension ref="A1:T11"/>
  <sheetViews>
    <sheetView tabSelected="1" zoomScale="129" zoomScaleNormal="129" workbookViewId="0">
      <selection activeCell="B4" sqref="B4"/>
    </sheetView>
  </sheetViews>
  <sheetFormatPr baseColWidth="10" defaultRowHeight="14.4" x14ac:dyDescent="0.3"/>
  <cols>
    <col min="1" max="1" width="13" bestFit="1" customWidth="1"/>
    <col min="2" max="2" width="12.44140625" bestFit="1" customWidth="1"/>
    <col min="8" max="8" width="12.77734375" bestFit="1" customWidth="1"/>
    <col min="10" max="10" width="11.44140625" bestFit="1" customWidth="1"/>
    <col min="11" max="11" width="13.21875" bestFit="1" customWidth="1"/>
    <col min="12" max="12" width="10.109375" customWidth="1"/>
    <col min="14" max="14" width="12.6640625" bestFit="1" customWidth="1"/>
    <col min="15" max="15" width="15" bestFit="1" customWidth="1"/>
  </cols>
  <sheetData>
    <row r="1" spans="1:20" x14ac:dyDescent="0.3">
      <c r="A1" s="2" t="s">
        <v>35</v>
      </c>
      <c r="B1" s="2" t="s">
        <v>45</v>
      </c>
      <c r="C1" s="2" t="s">
        <v>46</v>
      </c>
      <c r="E1" s="2" t="s">
        <v>51</v>
      </c>
      <c r="J1" t="s">
        <v>30</v>
      </c>
    </row>
    <row r="2" spans="1:20" s="27" customFormat="1" x14ac:dyDescent="0.3">
      <c r="A2" s="29">
        <v>2015</v>
      </c>
      <c r="B2" s="28">
        <v>100000000</v>
      </c>
      <c r="C2" s="26"/>
      <c r="E2" s="2" t="s">
        <v>33</v>
      </c>
      <c r="F2" s="2" t="s">
        <v>34</v>
      </c>
      <c r="G2" s="2" t="s">
        <v>36</v>
      </c>
      <c r="H2" s="2" t="s">
        <v>48</v>
      </c>
      <c r="I2" s="2"/>
      <c r="J2" s="2" t="s">
        <v>33</v>
      </c>
      <c r="K2" s="2" t="s">
        <v>50</v>
      </c>
      <c r="L2" s="2" t="s">
        <v>34</v>
      </c>
      <c r="M2" s="2" t="s">
        <v>36</v>
      </c>
      <c r="N2" s="2" t="s">
        <v>48</v>
      </c>
      <c r="O2" s="2" t="s">
        <v>52</v>
      </c>
      <c r="S2">
        <v>2725</v>
      </c>
      <c r="T2"/>
    </row>
    <row r="3" spans="1:20" x14ac:dyDescent="0.3">
      <c r="A3">
        <v>2016</v>
      </c>
      <c r="B3" s="5">
        <v>120000000</v>
      </c>
      <c r="C3" s="9">
        <f>B3-B2</f>
        <v>20000000</v>
      </c>
      <c r="E3" s="28">
        <f>2000000*12</f>
        <v>24000000</v>
      </c>
      <c r="F3" s="28">
        <v>0</v>
      </c>
      <c r="G3" s="9">
        <f>E3-F3</f>
        <v>24000000</v>
      </c>
      <c r="H3" s="9">
        <f>G3*34%</f>
        <v>8160000.0000000009</v>
      </c>
      <c r="J3" s="28">
        <f>2000000*12</f>
        <v>24000000</v>
      </c>
      <c r="K3" s="28"/>
      <c r="L3" s="28">
        <v>0</v>
      </c>
      <c r="M3" s="28">
        <f>J3+K3-L3</f>
        <v>24000000</v>
      </c>
      <c r="N3" s="30">
        <f>M3*34%</f>
        <v>8160000.0000000009</v>
      </c>
      <c r="O3" s="9">
        <f>H3-N3</f>
        <v>0</v>
      </c>
      <c r="S3" t="s">
        <v>49</v>
      </c>
    </row>
    <row r="4" spans="1:20" x14ac:dyDescent="0.3">
      <c r="A4">
        <v>2017</v>
      </c>
      <c r="B4" s="5">
        <v>150000000</v>
      </c>
      <c r="C4" s="9">
        <f>B4-B3</f>
        <v>30000000</v>
      </c>
      <c r="E4" s="28">
        <f>2000000*12</f>
        <v>24000000</v>
      </c>
      <c r="F4" s="5">
        <v>0</v>
      </c>
      <c r="G4" s="9">
        <f>E4-F4</f>
        <v>24000000</v>
      </c>
      <c r="H4" s="9">
        <f t="shared" ref="H4:H6" si="0">G4*34%</f>
        <v>8160000.0000000009</v>
      </c>
      <c r="J4" s="28">
        <f>2000000*12</f>
        <v>24000000</v>
      </c>
      <c r="K4" s="28">
        <f>+C3</f>
        <v>20000000</v>
      </c>
      <c r="L4" s="5">
        <v>0</v>
      </c>
      <c r="M4" s="28">
        <f>J4+K4-L4</f>
        <v>44000000</v>
      </c>
      <c r="N4" s="30">
        <f>M4*34%</f>
        <v>14960000.000000002</v>
      </c>
      <c r="O4" s="9">
        <f>H4-N4</f>
        <v>-6800000.0000000009</v>
      </c>
      <c r="S4" s="11"/>
      <c r="T4" s="22">
        <f>-O4</f>
        <v>6800000.0000000009</v>
      </c>
    </row>
    <row r="5" spans="1:20" x14ac:dyDescent="0.3">
      <c r="A5">
        <v>2018</v>
      </c>
      <c r="B5" s="5">
        <v>180000000</v>
      </c>
      <c r="C5" s="9">
        <f>B5-B4</f>
        <v>30000000</v>
      </c>
      <c r="E5" s="28">
        <f>2000000*12</f>
        <v>24000000</v>
      </c>
      <c r="F5" s="5">
        <v>0</v>
      </c>
      <c r="G5" s="9">
        <f>E5-F5</f>
        <v>24000000</v>
      </c>
      <c r="H5" s="9">
        <f t="shared" si="0"/>
        <v>8160000.0000000009</v>
      </c>
      <c r="J5" s="28">
        <f>2000000*12</f>
        <v>24000000</v>
      </c>
      <c r="K5" s="28">
        <f>+C4</f>
        <v>30000000</v>
      </c>
      <c r="L5" s="5">
        <v>0</v>
      </c>
      <c r="M5" s="28">
        <f>J5+K5-L5</f>
        <v>54000000</v>
      </c>
      <c r="N5" s="30">
        <f>J5*34%+K5*10%</f>
        <v>11160000</v>
      </c>
      <c r="O5" s="9">
        <f>H5-N5</f>
        <v>-2999999.9999999991</v>
      </c>
      <c r="S5" s="12"/>
      <c r="T5" s="9">
        <f>-O5</f>
        <v>2999999.9999999991</v>
      </c>
    </row>
    <row r="6" spans="1:20" x14ac:dyDescent="0.3">
      <c r="E6" s="28">
        <f>2000000*12</f>
        <v>24000000</v>
      </c>
      <c r="F6" s="5">
        <v>0</v>
      </c>
      <c r="G6" s="9">
        <f>E6-F6</f>
        <v>24000000</v>
      </c>
      <c r="H6" s="9">
        <f t="shared" si="0"/>
        <v>8160000.0000000009</v>
      </c>
      <c r="J6" s="28">
        <f>2000000*12</f>
        <v>24000000</v>
      </c>
      <c r="K6" s="28">
        <f>+C5</f>
        <v>30000000</v>
      </c>
      <c r="L6" s="5">
        <v>0</v>
      </c>
      <c r="M6" s="28">
        <f>J6+K6-L6</f>
        <v>54000000</v>
      </c>
      <c r="N6" s="30">
        <f>J6*34%+K6*10%</f>
        <v>11160000</v>
      </c>
      <c r="O6" s="9">
        <f>H6-N6</f>
        <v>-2999999.9999999991</v>
      </c>
      <c r="S6" s="33">
        <f>K4*24%</f>
        <v>4800000</v>
      </c>
      <c r="T6" s="9"/>
    </row>
    <row r="7" spans="1:20" x14ac:dyDescent="0.3">
      <c r="A7" t="s">
        <v>47</v>
      </c>
      <c r="K7" s="9">
        <f>SUM(K4:K6)</f>
        <v>80000000</v>
      </c>
      <c r="L7" s="5"/>
      <c r="S7" s="12"/>
      <c r="T7" s="9">
        <f>-O6</f>
        <v>2999999.9999999991</v>
      </c>
    </row>
    <row r="8" spans="1:20" x14ac:dyDescent="0.3">
      <c r="A8">
        <v>2016</v>
      </c>
      <c r="B8" s="5">
        <v>20000000</v>
      </c>
      <c r="S8" s="12"/>
    </row>
    <row r="9" spans="1:20" x14ac:dyDescent="0.3">
      <c r="A9">
        <v>2017</v>
      </c>
      <c r="B9" s="5">
        <v>20000000</v>
      </c>
      <c r="S9" s="12"/>
    </row>
    <row r="10" spans="1:20" ht="15" thickBot="1" x14ac:dyDescent="0.35">
      <c r="A10">
        <v>2018</v>
      </c>
      <c r="B10" s="5">
        <v>20000000</v>
      </c>
      <c r="S10" s="31">
        <f>SUM(S4:S9)</f>
        <v>4800000</v>
      </c>
      <c r="T10" s="32">
        <f>SUM(T4:T9)</f>
        <v>12800000</v>
      </c>
    </row>
    <row r="11" spans="1:20" ht="15" thickTop="1" x14ac:dyDescent="0.3">
      <c r="S11" s="12"/>
      <c r="T11" s="9">
        <f>T10-S10</f>
        <v>8000000</v>
      </c>
    </row>
  </sheetData>
  <pageMargins left="0.7" right="0.7" top="0.75" bottom="0.75" header="0.3" footer="0.3"/>
  <pageSetup paperSize="9" orientation="portrait" r:id="rId1"/>
  <headerFooter>
    <oddHeader>&amp;CPROPIEDAD DE INVERSION
MEDICION A VALOR RAZONABLE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C1</vt:lpstr>
      <vt:lpstr>C2</vt:lpstr>
      <vt:lpstr>C3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Sala-Virtual</dc:creator>
  <cp:lastModifiedBy>Sala-Virtual</cp:lastModifiedBy>
  <dcterms:created xsi:type="dcterms:W3CDTF">2018-10-16T15:41:12Z</dcterms:created>
  <dcterms:modified xsi:type="dcterms:W3CDTF">2018-10-16T20:43:49Z</dcterms:modified>
</cp:coreProperties>
</file>